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8016"/>
  </bookViews>
  <sheets>
    <sheet name="Лист1" sheetId="1" r:id="rId1"/>
    <sheet name="Отчет о совместимости" sheetId="2" r:id="rId2"/>
  </sheets>
  <calcPr calcId="144525" calcMode="manual"/>
</workbook>
</file>

<file path=xl/calcChain.xml><?xml version="1.0" encoding="utf-8"?>
<calcChain xmlns="http://schemas.openxmlformats.org/spreadsheetml/2006/main">
  <c r="O56" i="1" l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<sst xmlns="http://schemas.openxmlformats.org/spreadsheetml/2006/main" count="14" uniqueCount="12">
  <si>
    <t>ЗОНТ ВЕНТИЛЯЦИОННЫЙ ЗВ-П (пристенный)</t>
  </si>
  <si>
    <t>ЗОНТ ВЕНТИЛЯЦИОННЫЙ ЗВ-О (островной)</t>
  </si>
  <si>
    <t>Ширина Длинна</t>
  </si>
  <si>
    <t>Отчет о совместимости для Зонты от 17.05.2023 г..xls</t>
  </si>
  <si>
    <t>Дата отчета: 02.05.2023 15:02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</si>
  <si>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</si>
  <si>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</si>
  <si>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</si>
  <si>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</si>
  <si>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</si>
  <si>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</si>
  <si>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Прайс-лист от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</si>
</sst>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distributed" vertical="top" textRotation="130" wrapText="1"/>
    </xf>
    <xf numFmtId="0" fontId="6" fillId="0" borderId="3" xfId="0" applyFont="1" applyBorder="1" applyAlignment="1">
      <alignment horizontal="distributed" vertical="top" textRotation="130" wrapText="1"/>
    </xf>
    <xf numFmtId="0" fontId="6" fillId="0" borderId="4" xfId="0" applyFont="1" applyBorder="1" applyAlignment="1">
      <alignment horizontal="distributed" vertical="top" textRotation="130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30480</xdr:rowOff>
    </xdr:from>
    <xdr:to>
      <xdr:col>3</xdr:col>
      <xdr:colOff>304800</xdr:colOff>
      <xdr:row>3</xdr:row>
      <xdr:rowOff>167640</xdr:rowOff>
    </xdr:to>
    <xdr:pic>
      <xdr:nvPicPr>
        <xdr:cNvPr id="1050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"/>
          <a:ext cx="1905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29</xdr:row>
      <xdr:rowOff>152400</xdr:rowOff>
    </xdr:from>
    <xdr:to>
      <xdr:col>3</xdr:col>
      <xdr:colOff>198120</xdr:colOff>
      <xdr:row>33</xdr:row>
      <xdr:rowOff>121921</xdr:rowOff>
    </xdr:to>
    <xdr:pic>
      <xdr:nvPicPr>
        <xdr:cNvPr id="1051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522720"/>
          <a:ext cx="19126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7"/>
  <sheetViews>
    <sheetView tabSelected="1" topLeftCell="A32" zoomScale="110" zoomScaleNormal="110" workbookViewId="0">
      <selection activeCell="K51" sqref="K51"/>
    </sheetView>
  </sheetViews>
  <sheetFormatPr defaultRowHeight="14.4" x14ac:dyDescent="0.3"/>
  <cols>
    <col min="1" max="1" width="8.44140625" customWidth="1"/>
    <col min="2" max="4" width="9.109375" style="3" customWidth="1"/>
    <col min="5" max="5" width="9.109375" style="4" customWidth="1"/>
    <col min="6" max="6" width="9.109375" style="3" customWidth="1"/>
    <col min="7" max="7" width="9.109375" style="4" customWidth="1"/>
    <col min="8" max="15" width="9.109375" style="3" customWidth="1"/>
  </cols>
  <sheetData>
    <row r="4" spans="1:17" ht="18.75" customHeight="1" x14ac:dyDescent="0.3">
      <c r="F4" s="3" t="s">
        <v>11</v>
      </c>
    </row>
    <row r="5" spans="1:17" ht="18.600000000000001" thickBot="1" x14ac:dyDescent="0.4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7" ht="15.75" customHeight="1" x14ac:dyDescent="0.3">
      <c r="A6" s="20" t="s">
        <v>2</v>
      </c>
      <c r="B6" s="22">
        <v>700</v>
      </c>
      <c r="C6" s="22">
        <v>800</v>
      </c>
      <c r="D6" s="22">
        <v>900</v>
      </c>
      <c r="E6" s="25">
        <v>1000</v>
      </c>
      <c r="F6" s="22">
        <v>1100</v>
      </c>
      <c r="G6" s="25">
        <v>1200</v>
      </c>
      <c r="H6" s="22">
        <v>1300</v>
      </c>
      <c r="I6" s="22">
        <v>1400</v>
      </c>
      <c r="J6" s="22">
        <v>1500</v>
      </c>
      <c r="K6" s="22">
        <v>1600</v>
      </c>
      <c r="L6" s="22">
        <v>1700</v>
      </c>
      <c r="M6" s="22">
        <v>1800</v>
      </c>
      <c r="N6" s="22">
        <v>1900</v>
      </c>
      <c r="O6" s="22">
        <v>2000</v>
      </c>
    </row>
    <row r="7" spans="1:17" ht="20.25" customHeight="1" thickBot="1" x14ac:dyDescent="0.35">
      <c r="A7" s="21"/>
      <c r="B7" s="23"/>
      <c r="C7" s="23"/>
      <c r="D7" s="23"/>
      <c r="E7" s="26"/>
      <c r="F7" s="23"/>
      <c r="G7" s="26"/>
      <c r="H7" s="23"/>
      <c r="I7" s="23"/>
      <c r="J7" s="23"/>
      <c r="K7" s="23"/>
      <c r="L7" s="23"/>
      <c r="M7" s="23"/>
      <c r="N7" s="23"/>
      <c r="O7" s="23"/>
    </row>
    <row r="8" spans="1:17" ht="15" thickBot="1" x14ac:dyDescent="0.35">
      <c r="A8" s="1">
        <v>700</v>
      </c>
      <c r="B8" s="5">
        <f>12635*1.1</f>
        <v>13898.500000000002</v>
      </c>
      <c r="C8" s="5">
        <f>13681*1.1</f>
        <v>15049.1</v>
      </c>
      <c r="D8" s="5">
        <f>14512*1.1</f>
        <v>15963.2</v>
      </c>
      <c r="E8" s="5">
        <f>15343*1.1</f>
        <v>16877.300000000003</v>
      </c>
      <c r="F8" s="5">
        <f>16478*1.1</f>
        <v>18125.800000000003</v>
      </c>
      <c r="G8" s="5">
        <f>17727*1.1</f>
        <v>19499.7</v>
      </c>
      <c r="H8" s="5">
        <f>18558*1.1</f>
        <v>20413.800000000003</v>
      </c>
      <c r="I8" s="5">
        <f>19536*1.1</f>
        <v>21489.600000000002</v>
      </c>
      <c r="J8" s="5">
        <f>20376*1.1</f>
        <v>22413.600000000002</v>
      </c>
      <c r="K8" s="5">
        <f>21198*1.1</f>
        <v>23317.800000000003</v>
      </c>
      <c r="L8" s="5">
        <f>22143*1.1</f>
        <v>24357.300000000003</v>
      </c>
      <c r="M8" s="5">
        <f>23077*1.1</f>
        <v>25384.7</v>
      </c>
      <c r="N8" s="5">
        <f>23901*1.1</f>
        <v>26291.100000000002</v>
      </c>
      <c r="O8" s="5">
        <f>24746*1.1</f>
        <v>27220.600000000002</v>
      </c>
    </row>
    <row r="9" spans="1:17" ht="15" thickBot="1" x14ac:dyDescent="0.35">
      <c r="A9" s="1">
        <v>800</v>
      </c>
      <c r="B9" s="5">
        <f>14652*1.1</f>
        <v>16117.2</v>
      </c>
      <c r="C9" s="5">
        <f>15781*1.1</f>
        <v>17359.100000000002</v>
      </c>
      <c r="D9" s="5">
        <f>16663*1.1</f>
        <v>18329.300000000003</v>
      </c>
      <c r="E9" s="5">
        <f>17544*1.1</f>
        <v>19298.400000000001</v>
      </c>
      <c r="F9" s="5">
        <f>18771*1.1</f>
        <v>20648.100000000002</v>
      </c>
      <c r="G9" s="5">
        <f>20068*1.1</f>
        <v>22074.800000000003</v>
      </c>
      <c r="H9" s="5">
        <f>20950*1.1</f>
        <v>23045.000000000004</v>
      </c>
      <c r="I9" s="5">
        <f>21979*1.1</f>
        <v>24176.9</v>
      </c>
      <c r="J9" s="5">
        <f>22867*1.1</f>
        <v>25153.7</v>
      </c>
      <c r="K9" s="5">
        <f>23749*1.1</f>
        <v>26123.9</v>
      </c>
      <c r="L9" s="5">
        <f>24764*1.1</f>
        <v>27240.400000000001</v>
      </c>
      <c r="M9" s="5">
        <f>25754*1.1</f>
        <v>28329.4</v>
      </c>
      <c r="N9" s="5">
        <f>26629*1.1</f>
        <v>29291.9</v>
      </c>
      <c r="O9" s="5">
        <f>27531*1.1</f>
        <v>30284.100000000002</v>
      </c>
      <c r="Q9" s="7"/>
    </row>
    <row r="10" spans="1:17" ht="15" thickBot="1" x14ac:dyDescent="0.35">
      <c r="A10" s="1">
        <v>900</v>
      </c>
      <c r="B10" s="27">
        <f>15740*1.1</f>
        <v>17314</v>
      </c>
      <c r="C10" s="5">
        <f>16952*1.1</f>
        <v>18647.2</v>
      </c>
      <c r="D10" s="5">
        <f>17884*1.1</f>
        <v>19672.400000000001</v>
      </c>
      <c r="E10" s="5">
        <f>18817*1.1</f>
        <v>20698.7</v>
      </c>
      <c r="F10" s="5">
        <f>20112*1.1</f>
        <v>22123.200000000001</v>
      </c>
      <c r="G10" s="5">
        <f>21413*1.1</f>
        <v>23554.300000000003</v>
      </c>
      <c r="H10" s="5">
        <f>22345*1.1</f>
        <v>24579.500000000004</v>
      </c>
      <c r="I10" s="5">
        <f>23425*1.1</f>
        <v>25767.500000000004</v>
      </c>
      <c r="J10" s="5">
        <f>24357*1.1</f>
        <v>26792.7</v>
      </c>
      <c r="K10" s="5">
        <f>25291*1.1</f>
        <v>27820.100000000002</v>
      </c>
      <c r="L10" s="5">
        <f>26369*1.1</f>
        <v>29005.9</v>
      </c>
      <c r="M10" s="5">
        <f>27404*1.1</f>
        <v>30144.400000000001</v>
      </c>
      <c r="N10" s="5">
        <f>28329*1.1</f>
        <v>31161.9</v>
      </c>
      <c r="O10" s="5">
        <f>29274*1.1</f>
        <v>32201.4</v>
      </c>
      <c r="Q10" s="6"/>
    </row>
    <row r="11" spans="1:17" ht="15" thickBot="1" x14ac:dyDescent="0.35">
      <c r="A11" s="1">
        <v>1000</v>
      </c>
      <c r="B11" s="5">
        <f>16856*1.1</f>
        <v>18541.600000000002</v>
      </c>
      <c r="C11" s="5">
        <f>18144*1.1</f>
        <v>19958.400000000001</v>
      </c>
      <c r="D11" s="5">
        <f>19128*1.1</f>
        <v>21040.800000000003</v>
      </c>
      <c r="E11" s="27">
        <f>20111*1.1</f>
        <v>22122.100000000002</v>
      </c>
      <c r="F11" s="5">
        <f>21475*1.1</f>
        <v>23622.500000000004</v>
      </c>
      <c r="G11" s="5">
        <f>22828*1.1</f>
        <v>25110.800000000003</v>
      </c>
      <c r="H11" s="5">
        <f>23811*1.1</f>
        <v>26192.100000000002</v>
      </c>
      <c r="I11" s="5">
        <f>24941*1.1</f>
        <v>27435.100000000002</v>
      </c>
      <c r="J11" s="5">
        <f>25925*1.1</f>
        <v>28517.500000000004</v>
      </c>
      <c r="K11" s="5">
        <f>26908*1.1</f>
        <v>29598.800000000003</v>
      </c>
      <c r="L11" s="5">
        <f>28050*1.1</f>
        <v>30855.000000000004</v>
      </c>
      <c r="M11" s="5">
        <f>29136*1.1</f>
        <v>32049.600000000002</v>
      </c>
      <c r="N11" s="5">
        <f>30112*1.1</f>
        <v>33123.200000000004</v>
      </c>
      <c r="O11" s="5">
        <f>31109*1.1</f>
        <v>34219.9</v>
      </c>
    </row>
    <row r="12" spans="1:17" ht="15" thickBot="1" x14ac:dyDescent="0.35">
      <c r="A12" s="1">
        <v>1100</v>
      </c>
      <c r="B12" s="5">
        <f>17981*1.1</f>
        <v>19779.100000000002</v>
      </c>
      <c r="C12" s="5">
        <f>19357*1.1</f>
        <v>21292.7</v>
      </c>
      <c r="D12" s="5">
        <f>20392*1.1</f>
        <v>22431.200000000001</v>
      </c>
      <c r="E12" s="5">
        <f>21400*1.1</f>
        <v>23540.000000000004</v>
      </c>
      <c r="F12" s="5">
        <f>22861*1.1</f>
        <v>25147.100000000002</v>
      </c>
      <c r="G12" s="5">
        <f>24242*1.1</f>
        <v>26666.2</v>
      </c>
      <c r="H12" s="5">
        <f>25276*1.1</f>
        <v>27803.600000000002</v>
      </c>
      <c r="I12" s="5">
        <f>26559*1.1</f>
        <v>29214.9</v>
      </c>
      <c r="J12" s="5">
        <f>27492*1.1</f>
        <v>30241.200000000001</v>
      </c>
      <c r="K12" s="5">
        <f>28628*1.1</f>
        <v>31490.800000000003</v>
      </c>
      <c r="L12" s="5">
        <f>29737*1.1</f>
        <v>32710.700000000004</v>
      </c>
      <c r="M12" s="5">
        <f>30873*1.1</f>
        <v>33960.300000000003</v>
      </c>
      <c r="N12" s="5">
        <f>31901*1.1</f>
        <v>35091.100000000006</v>
      </c>
      <c r="O12" s="5">
        <f>32949*1.1</f>
        <v>36243.9</v>
      </c>
    </row>
    <row r="13" spans="1:17" ht="15" thickBot="1" x14ac:dyDescent="0.35">
      <c r="A13" s="1">
        <v>1200</v>
      </c>
      <c r="B13" s="27">
        <f>20039*1.1</f>
        <v>22042.9</v>
      </c>
      <c r="C13" s="5">
        <f>21492*1.1</f>
        <v>23641.200000000001</v>
      </c>
      <c r="D13" s="5">
        <f>22583*1.1</f>
        <v>24841.300000000003</v>
      </c>
      <c r="E13" s="5">
        <f>23668*1.1</f>
        <v>26034.800000000003</v>
      </c>
      <c r="F13" s="5">
        <f>25185*1.1</f>
        <v>27703.500000000004</v>
      </c>
      <c r="G13" s="5">
        <f>26578*1.1</f>
        <v>29235.800000000003</v>
      </c>
      <c r="H13" s="5">
        <f>27874*1.1</f>
        <v>30661.4</v>
      </c>
      <c r="I13" s="5">
        <f>29003*1.1</f>
        <v>31903.300000000003</v>
      </c>
      <c r="J13" s="5">
        <f>30088*1.1</f>
        <v>33096.800000000003</v>
      </c>
      <c r="K13" s="5">
        <f>31178*1.1</f>
        <v>34295.800000000003</v>
      </c>
      <c r="L13" s="5">
        <f>32357*1.1</f>
        <v>35592.700000000004</v>
      </c>
      <c r="M13" s="5">
        <f>33544*1.1</f>
        <v>36898.400000000001</v>
      </c>
      <c r="N13" s="5">
        <f>34623*1.1</f>
        <v>38085.300000000003</v>
      </c>
      <c r="O13" s="5">
        <f>35830*1.1</f>
        <v>39413</v>
      </c>
    </row>
    <row r="14" spans="1:17" ht="15" thickBot="1" x14ac:dyDescent="0.35">
      <c r="A14" s="1">
        <v>1300</v>
      </c>
      <c r="B14" s="5">
        <f>21092*1.1</f>
        <v>23201.200000000001</v>
      </c>
      <c r="C14" s="5">
        <f>22627*1.1</f>
        <v>24889.7</v>
      </c>
      <c r="D14" s="5">
        <f>23763*1.1</f>
        <v>26139.300000000003</v>
      </c>
      <c r="E14" s="5">
        <f>24898*1.1</f>
        <v>27387.800000000003</v>
      </c>
      <c r="F14" s="5">
        <f>26492*1.1</f>
        <v>29141.200000000001</v>
      </c>
      <c r="G14" s="5">
        <f>28037*1.1</f>
        <v>30840.7</v>
      </c>
      <c r="H14" s="5">
        <f>29269*1.1</f>
        <v>32195.9</v>
      </c>
      <c r="I14" s="5">
        <f>30449*1.1</f>
        <v>33493.9</v>
      </c>
      <c r="J14" s="5">
        <f>31584*1.1</f>
        <v>34742.400000000001</v>
      </c>
      <c r="K14" s="5">
        <f>32720*1.1</f>
        <v>35992</v>
      </c>
      <c r="L14" s="5">
        <f>34065*1.1</f>
        <v>37471.5</v>
      </c>
      <c r="M14" s="5">
        <f>35200*1.1</f>
        <v>38720</v>
      </c>
      <c r="N14" s="5">
        <f>36329*1.1</f>
        <v>39961.9</v>
      </c>
      <c r="O14" s="5">
        <f>37580*1.1</f>
        <v>41338</v>
      </c>
    </row>
    <row r="15" spans="1:17" ht="15" thickBot="1" x14ac:dyDescent="0.35">
      <c r="A15" s="1">
        <v>1400</v>
      </c>
      <c r="B15" s="5">
        <f>22543*1.1</f>
        <v>24797.300000000003</v>
      </c>
      <c r="C15" s="5">
        <f>24155*1.1</f>
        <v>26570.500000000004</v>
      </c>
      <c r="D15" s="5">
        <f>25341*1.1</f>
        <v>27875.100000000002</v>
      </c>
      <c r="E15" s="5">
        <f>26527*1.1</f>
        <v>29179.7</v>
      </c>
      <c r="F15" s="5">
        <f>28184*1.1</f>
        <v>31002.400000000001</v>
      </c>
      <c r="G15" s="5">
        <f>29739*1.1</f>
        <v>32712.9</v>
      </c>
      <c r="H15" s="5">
        <f>31027*1.1</f>
        <v>34129.700000000004</v>
      </c>
      <c r="I15" s="5">
        <f>32259*1.1</f>
        <v>35484.9</v>
      </c>
      <c r="J15" s="5">
        <f>33445*1.1</f>
        <v>36789.5</v>
      </c>
      <c r="K15" s="5">
        <f>34631*1.1</f>
        <v>38094.100000000006</v>
      </c>
      <c r="L15" s="5">
        <f>36039*1.1</f>
        <v>39642.9</v>
      </c>
      <c r="M15" s="5">
        <f>37329*1.1</f>
        <v>41061.9</v>
      </c>
      <c r="N15" s="5">
        <f>38508*1.1</f>
        <v>42358.8</v>
      </c>
      <c r="O15" s="5">
        <f>39707*1.1</f>
        <v>43677.700000000004</v>
      </c>
    </row>
    <row r="16" spans="1:17" ht="15" thickBot="1" x14ac:dyDescent="0.35">
      <c r="A16" s="1">
        <v>1500</v>
      </c>
      <c r="B16" s="27">
        <f>23709*1.1</f>
        <v>26079.9</v>
      </c>
      <c r="C16" s="5">
        <f>25408*1.1</f>
        <v>27948.800000000003</v>
      </c>
      <c r="D16" s="5">
        <f>26646*1.1</f>
        <v>29310.600000000002</v>
      </c>
      <c r="E16" s="5">
        <f>27883*1.1</f>
        <v>30671.300000000003</v>
      </c>
      <c r="F16" s="5">
        <f>29426*1.1</f>
        <v>32368.600000000002</v>
      </c>
      <c r="G16" s="5">
        <f>31160*1.1</f>
        <v>34276</v>
      </c>
      <c r="H16" s="5">
        <f>32500*1.1</f>
        <v>35750</v>
      </c>
      <c r="I16" s="5">
        <f>33781*1.1</f>
        <v>37159.100000000006</v>
      </c>
      <c r="J16" s="5">
        <f>35018*1.1</f>
        <v>38519.800000000003</v>
      </c>
      <c r="K16" s="5">
        <f>36255*1.1</f>
        <v>39880.5</v>
      </c>
      <c r="L16" s="5">
        <f>37728*1.1</f>
        <v>41500.800000000003</v>
      </c>
      <c r="M16" s="5">
        <f>39066*1.1</f>
        <v>42972.600000000006</v>
      </c>
      <c r="N16" s="5">
        <f>40298*1.1</f>
        <v>44327.8</v>
      </c>
      <c r="O16" s="5">
        <f>41547*1.1</f>
        <v>45701.700000000004</v>
      </c>
    </row>
    <row r="17" spans="1:17" ht="15" thickBot="1" x14ac:dyDescent="0.35">
      <c r="A17" s="1">
        <v>1600</v>
      </c>
      <c r="B17" s="5">
        <f>25732*1.1</f>
        <v>28305.200000000001</v>
      </c>
      <c r="C17" s="5">
        <f>27508*1.1</f>
        <v>30258.800000000003</v>
      </c>
      <c r="D17" s="5">
        <f>28797*1.1</f>
        <v>31676.700000000004</v>
      </c>
      <c r="E17" s="5">
        <f>30090*1.1</f>
        <v>33099</v>
      </c>
      <c r="F17" s="5">
        <f>31907*1.1</f>
        <v>35097.700000000004</v>
      </c>
      <c r="G17" s="5">
        <f>33604*1.1</f>
        <v>36964.400000000001</v>
      </c>
      <c r="H17" s="5">
        <f>34891*1.1</f>
        <v>38380.100000000006</v>
      </c>
      <c r="I17" s="5">
        <f>36230*1.1</f>
        <v>39853</v>
      </c>
      <c r="J17" s="5">
        <f>37518*1.1</f>
        <v>41269.800000000003</v>
      </c>
      <c r="K17" s="5">
        <f>38704*1.1</f>
        <v>42574.400000000001</v>
      </c>
      <c r="L17" s="5">
        <f>40353*1.1</f>
        <v>44388.3</v>
      </c>
      <c r="M17" s="5">
        <f>41744*1.1</f>
        <v>45918.400000000001</v>
      </c>
      <c r="N17" s="5">
        <f>43032*1.1</f>
        <v>47335.200000000004</v>
      </c>
      <c r="O17" s="5">
        <f>44332*1.1</f>
        <v>48765.200000000004</v>
      </c>
    </row>
    <row r="18" spans="1:17" ht="15" thickBot="1" x14ac:dyDescent="0.35">
      <c r="A18" s="1">
        <v>1700</v>
      </c>
      <c r="B18" s="5">
        <f>27200*1.1</f>
        <v>29920.000000000004</v>
      </c>
      <c r="C18" s="5">
        <f>29060*1.1</f>
        <v>31966.000000000004</v>
      </c>
      <c r="D18" s="5">
        <f>30398*1.1</f>
        <v>33437.800000000003</v>
      </c>
      <c r="E18" s="5">
        <f>31737*1.1</f>
        <v>34910.700000000004</v>
      </c>
      <c r="F18" s="5">
        <f>33228*1.1</f>
        <v>36550.800000000003</v>
      </c>
      <c r="G18" s="5">
        <f>34936*1.1</f>
        <v>38429.600000000006</v>
      </c>
      <c r="H18" s="5">
        <f>36275*1.1</f>
        <v>39902.5</v>
      </c>
      <c r="I18" s="5">
        <f>37760*1.1</f>
        <v>41536</v>
      </c>
      <c r="J18" s="5">
        <f>38996*1.1</f>
        <v>42895.600000000006</v>
      </c>
      <c r="K18" s="5">
        <f>40335*1.1</f>
        <v>44368.5</v>
      </c>
      <c r="L18" s="5">
        <f>41939*1.1</f>
        <v>46132.9</v>
      </c>
      <c r="M18" s="5">
        <f>43380*1.1</f>
        <v>47718.000000000007</v>
      </c>
      <c r="N18" s="5">
        <f>44712*1.1</f>
        <v>49183.200000000004</v>
      </c>
      <c r="O18" s="5">
        <f>46166*1.1</f>
        <v>50782.600000000006</v>
      </c>
      <c r="Q18" s="8"/>
    </row>
    <row r="19" spans="1:17" ht="15" thickBot="1" x14ac:dyDescent="0.35">
      <c r="A19" s="1">
        <v>1800</v>
      </c>
      <c r="B19" s="5">
        <f>28324*1.1</f>
        <v>31156.400000000001</v>
      </c>
      <c r="C19" s="5">
        <f>30258*1.1</f>
        <v>33283.800000000003</v>
      </c>
      <c r="D19" s="5">
        <f>31648*1.1</f>
        <v>34812.800000000003</v>
      </c>
      <c r="E19" s="27">
        <f>33037*1.1</f>
        <v>36340.700000000004</v>
      </c>
      <c r="F19" s="5">
        <f>34580*1.1</f>
        <v>38038</v>
      </c>
      <c r="G19" s="27">
        <f>36344*1.1</f>
        <v>39978.400000000001</v>
      </c>
      <c r="H19" s="5">
        <f>37728*1.1</f>
        <v>41500.800000000003</v>
      </c>
      <c r="I19" s="5">
        <f>39263*1.1</f>
        <v>43189.3</v>
      </c>
      <c r="J19" s="5">
        <f>40652*1.1</f>
        <v>44717.200000000004</v>
      </c>
      <c r="K19" s="5">
        <f>42041*1.1</f>
        <v>46245.100000000006</v>
      </c>
      <c r="L19" s="5">
        <f>43615*1.1</f>
        <v>47976.500000000007</v>
      </c>
      <c r="M19" s="5">
        <f>45106*1.1</f>
        <v>49616.600000000006</v>
      </c>
      <c r="N19" s="5">
        <f>46489*1.1</f>
        <v>51137.9</v>
      </c>
      <c r="O19" s="5">
        <f>48050*1.1</f>
        <v>52855.000000000007</v>
      </c>
    </row>
    <row r="20" spans="1:17" ht="15" thickBot="1" x14ac:dyDescent="0.35">
      <c r="A20" s="1">
        <v>1900</v>
      </c>
      <c r="B20" s="5">
        <f>29770*1.1</f>
        <v>32747.000000000004</v>
      </c>
      <c r="C20" s="5">
        <f>31787*1.1</f>
        <v>34965.700000000004</v>
      </c>
      <c r="D20" s="5">
        <f>33227*1.1</f>
        <v>36549.700000000004</v>
      </c>
      <c r="E20" s="5">
        <f>34667*1.1</f>
        <v>38133.700000000004</v>
      </c>
      <c r="F20" s="5">
        <f>36261*1.1</f>
        <v>39887.100000000006</v>
      </c>
      <c r="G20" s="5">
        <f>37906*1.1</f>
        <v>41696.600000000006</v>
      </c>
      <c r="H20" s="5">
        <f>39346*1.1</f>
        <v>43280.600000000006</v>
      </c>
      <c r="I20" s="5">
        <f>40933*1.1</f>
        <v>45026.3</v>
      </c>
      <c r="J20" s="5">
        <f>42225*1.1</f>
        <v>46447.500000000007</v>
      </c>
      <c r="K20" s="5">
        <f>43813*1.1</f>
        <v>48194.3</v>
      </c>
      <c r="L20" s="5">
        <f>45551*1.1</f>
        <v>50106.100000000006</v>
      </c>
      <c r="M20" s="5">
        <f>46991*1.1</f>
        <v>51690.100000000006</v>
      </c>
      <c r="N20" s="5">
        <f>48278*1.1</f>
        <v>53105.8</v>
      </c>
      <c r="O20" s="5">
        <f>50083*1.1</f>
        <v>55091.3</v>
      </c>
    </row>
    <row r="21" spans="1:17" ht="15" thickBot="1" x14ac:dyDescent="0.35">
      <c r="A21" s="1">
        <v>2000</v>
      </c>
      <c r="B21" s="5">
        <f>31847*1.1</f>
        <v>35031.700000000004</v>
      </c>
      <c r="C21" s="5">
        <f>33954*1.1</f>
        <v>37349.4</v>
      </c>
      <c r="D21" s="5">
        <f>35450*1.1</f>
        <v>38995</v>
      </c>
      <c r="E21" s="27">
        <f>36942*1.1</f>
        <v>40636.200000000004</v>
      </c>
      <c r="F21" s="5">
        <f>38586*1.1</f>
        <v>42444.600000000006</v>
      </c>
      <c r="G21" s="27">
        <f>40241*1.1</f>
        <v>44265.100000000006</v>
      </c>
      <c r="H21" s="5">
        <f>41737*1.1</f>
        <v>45910.700000000004</v>
      </c>
      <c r="I21" s="5">
        <f>43375*1.1</f>
        <v>47712.500000000007</v>
      </c>
      <c r="J21" s="5">
        <f>44872*1.1</f>
        <v>49359.200000000004</v>
      </c>
      <c r="K21" s="27">
        <f>46363*1.1</f>
        <v>50999.3</v>
      </c>
      <c r="L21" s="5">
        <f>48171*1.1</f>
        <v>52988.100000000006</v>
      </c>
      <c r="M21" s="5">
        <f>49662*1.1</f>
        <v>54628.200000000004</v>
      </c>
      <c r="N21" s="5">
        <f>51152*1.1</f>
        <v>56267.200000000004</v>
      </c>
      <c r="O21" s="5">
        <f>52861*1.1</f>
        <v>58147.100000000006</v>
      </c>
    </row>
    <row r="22" spans="1:17" ht="15" thickBot="1" x14ac:dyDescent="0.35">
      <c r="A22" s="1">
        <v>2100</v>
      </c>
      <c r="B22" s="5">
        <f>32960*1.1</f>
        <v>36256</v>
      </c>
      <c r="C22" s="5">
        <f>35142*1.1</f>
        <v>38656.200000000004</v>
      </c>
      <c r="D22" s="5">
        <f>36691*1.1</f>
        <v>40360.100000000006</v>
      </c>
      <c r="E22" s="5">
        <f>38226*1.1</f>
        <v>42048.600000000006</v>
      </c>
      <c r="F22" s="5">
        <f>39921*1.1</f>
        <v>43913.100000000006</v>
      </c>
      <c r="G22" s="5">
        <f>41586*1.1</f>
        <v>45744.600000000006</v>
      </c>
      <c r="H22" s="5">
        <f>43133*1.1</f>
        <v>47446.3</v>
      </c>
      <c r="I22" s="5">
        <f>44815*1.1</f>
        <v>49296.500000000007</v>
      </c>
      <c r="J22" s="5">
        <f>46375*1.1</f>
        <v>51012.500000000007</v>
      </c>
      <c r="K22" s="5">
        <f>47899*1.1</f>
        <v>52688.9</v>
      </c>
      <c r="L22" s="5">
        <f>49872*1.1</f>
        <v>54859.200000000004</v>
      </c>
      <c r="M22" s="5">
        <f>51414*1.1</f>
        <v>56555.4</v>
      </c>
      <c r="N22" s="5">
        <f>52847*1.1</f>
        <v>58131.700000000004</v>
      </c>
      <c r="O22" s="5">
        <f>54605*1.1</f>
        <v>60065.500000000007</v>
      </c>
    </row>
    <row r="23" spans="1:17" ht="15" thickBot="1" x14ac:dyDescent="0.35">
      <c r="A23" s="1">
        <v>2200</v>
      </c>
      <c r="B23" s="5">
        <f>34123*1.1</f>
        <v>37535.300000000003</v>
      </c>
      <c r="C23" s="5">
        <f>36381*1.1</f>
        <v>40019.100000000006</v>
      </c>
      <c r="D23" s="5">
        <f>37974*1.1</f>
        <v>41771.4</v>
      </c>
      <c r="E23" s="5">
        <f>39566*1.1</f>
        <v>43522.600000000006</v>
      </c>
      <c r="F23" s="5">
        <f>41311*1.1</f>
        <v>45442.100000000006</v>
      </c>
      <c r="G23" s="5">
        <f>43006*1.1</f>
        <v>47306.600000000006</v>
      </c>
      <c r="H23" s="5">
        <f>44701*1.1</f>
        <v>49171.100000000006</v>
      </c>
      <c r="I23" s="5">
        <f>46337*1.1</f>
        <v>50970.700000000004</v>
      </c>
      <c r="J23" s="5">
        <f>47930*1.1</f>
        <v>52723.000000000007</v>
      </c>
      <c r="K23" s="5">
        <f>49522*1.1</f>
        <v>54474.200000000004</v>
      </c>
      <c r="L23" s="5">
        <f>51560*1.1</f>
        <v>56716.000000000007</v>
      </c>
      <c r="M23" s="5">
        <f>53153*1.1</f>
        <v>58468.3</v>
      </c>
      <c r="N23" s="5">
        <f>54636*1.1</f>
        <v>60099.600000000006</v>
      </c>
      <c r="O23" s="5">
        <f>56445*1.1</f>
        <v>62089.500000000007</v>
      </c>
    </row>
    <row r="24" spans="1:17" ht="15" thickBot="1" x14ac:dyDescent="0.35">
      <c r="A24" s="1">
        <v>2300</v>
      </c>
      <c r="B24" s="5">
        <f>35341*1.1</f>
        <v>38875.100000000006</v>
      </c>
      <c r="C24" s="5">
        <f>37682*1.1</f>
        <v>41450.200000000004</v>
      </c>
      <c r="D24" s="5">
        <f>39325*1.1</f>
        <v>43257.5</v>
      </c>
      <c r="E24" s="5">
        <f>40969*1.1</f>
        <v>45065.9</v>
      </c>
      <c r="F24" s="5">
        <f>42765*1.1</f>
        <v>47041.500000000007</v>
      </c>
      <c r="G24" s="5">
        <f>44408*1.1</f>
        <v>48848.800000000003</v>
      </c>
      <c r="H24" s="5">
        <f>46153*1.1</f>
        <v>50768.3</v>
      </c>
      <c r="I24" s="5">
        <f>47848*1.1</f>
        <v>52632.800000000003</v>
      </c>
      <c r="J24" s="5">
        <f>49587*1.1</f>
        <v>54545.700000000004</v>
      </c>
      <c r="K24" s="5">
        <f>51236*1.1</f>
        <v>56359.600000000006</v>
      </c>
      <c r="L24" s="5">
        <f>53234*1.1</f>
        <v>58557.4</v>
      </c>
      <c r="M24" s="5">
        <f>54877*1.1</f>
        <v>60364.700000000004</v>
      </c>
      <c r="N24" s="5">
        <f>56515*1.1</f>
        <v>62166.500000000007</v>
      </c>
      <c r="O24" s="5">
        <f>58273*1.1</f>
        <v>64100.3</v>
      </c>
    </row>
    <row r="25" spans="1:17" ht="15" thickBot="1" x14ac:dyDescent="0.35">
      <c r="A25" s="1">
        <v>2400</v>
      </c>
      <c r="B25" s="5">
        <f>37397*1.1</f>
        <v>41136.700000000004</v>
      </c>
      <c r="C25" s="5">
        <f>39821*1.1</f>
        <v>43803.100000000006</v>
      </c>
      <c r="D25" s="5">
        <f>41521*1.1</f>
        <v>45673.100000000006</v>
      </c>
      <c r="E25" s="5">
        <f>43214*1.1</f>
        <v>47535.4</v>
      </c>
      <c r="F25" s="5">
        <f>45069*1.1</f>
        <v>49575.9</v>
      </c>
      <c r="G25" s="5">
        <f>46762*1.1</f>
        <v>51438.200000000004</v>
      </c>
      <c r="H25" s="5">
        <f>48564*1.1</f>
        <v>53420.4</v>
      </c>
      <c r="I25" s="5">
        <f>50405*1.1</f>
        <v>55445.500000000007</v>
      </c>
      <c r="J25" s="5">
        <f>52099*1.1</f>
        <v>57308.9</v>
      </c>
      <c r="K25" s="5">
        <f>53799*1.1</f>
        <v>59178.9</v>
      </c>
      <c r="L25" s="5">
        <f>55970*1.1</f>
        <v>61567.000000000007</v>
      </c>
      <c r="M25" s="5">
        <f>57568*1.1</f>
        <v>63324.800000000003</v>
      </c>
      <c r="N25" s="5">
        <f>59255*1.1</f>
        <v>65180.500000000007</v>
      </c>
      <c r="O25" s="5">
        <f>61065*1.1</f>
        <v>67171.5</v>
      </c>
    </row>
    <row r="26" spans="1:17" ht="15" thickBot="1" x14ac:dyDescent="0.35">
      <c r="A26" s="1">
        <v>2500</v>
      </c>
      <c r="B26" s="5">
        <f>38559*1.1</f>
        <v>42414.9</v>
      </c>
      <c r="C26" s="5">
        <f>41065*1.1</f>
        <v>45171.500000000007</v>
      </c>
      <c r="D26" s="5">
        <f>42809*1.1</f>
        <v>47089.9</v>
      </c>
      <c r="E26" s="5">
        <f>44555*1.1</f>
        <v>49010.500000000007</v>
      </c>
      <c r="F26" s="5">
        <f>46453*1.1</f>
        <v>51098.3</v>
      </c>
      <c r="G26" s="5">
        <f>48197*1.1</f>
        <v>53016.700000000004</v>
      </c>
      <c r="H26" s="5">
        <f>50044*1.1</f>
        <v>55048.4</v>
      </c>
      <c r="I26" s="5">
        <f>51832*1.1</f>
        <v>57015.200000000004</v>
      </c>
      <c r="J26" s="5">
        <f>53577*1.1</f>
        <v>58934.700000000004</v>
      </c>
      <c r="K26" s="5">
        <f>55425*1.1</f>
        <v>60967.500000000007</v>
      </c>
      <c r="L26" s="5">
        <f>57556*1.1</f>
        <v>63311.600000000006</v>
      </c>
      <c r="M26" s="5">
        <f>59300*1.1</f>
        <v>65230.000000000007</v>
      </c>
      <c r="N26" s="5">
        <f>61039*1.1</f>
        <v>67142.900000000009</v>
      </c>
      <c r="O26" s="5">
        <f>62796*1.1</f>
        <v>69075.600000000006</v>
      </c>
    </row>
    <row r="34" spans="1:15" x14ac:dyDescent="0.3">
      <c r="F34" s="3" t="s">
        <v>11</v>
      </c>
    </row>
    <row r="35" spans="1:15" ht="18.600000000000001" thickBot="1" x14ac:dyDescent="0.4">
      <c r="A35" s="24" t="s">
        <v>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9.5" customHeight="1" thickBot="1" x14ac:dyDescent="0.35">
      <c r="A36" s="19" t="s">
        <v>2</v>
      </c>
      <c r="B36" s="17">
        <v>700</v>
      </c>
      <c r="C36" s="17">
        <v>800</v>
      </c>
      <c r="D36" s="17">
        <v>900</v>
      </c>
      <c r="E36" s="18">
        <v>1000</v>
      </c>
      <c r="F36" s="17">
        <v>1100</v>
      </c>
      <c r="G36" s="18">
        <v>1200</v>
      </c>
      <c r="H36" s="17">
        <v>1300</v>
      </c>
      <c r="I36" s="17">
        <v>1400</v>
      </c>
      <c r="J36" s="17">
        <v>1500</v>
      </c>
      <c r="K36" s="17">
        <v>1600</v>
      </c>
      <c r="L36" s="17">
        <v>1700</v>
      </c>
      <c r="M36" s="17">
        <v>1800</v>
      </c>
      <c r="N36" s="17">
        <v>1900</v>
      </c>
      <c r="O36" s="17">
        <v>2000</v>
      </c>
    </row>
    <row r="37" spans="1:15" ht="15.75" customHeight="1" thickBot="1" x14ac:dyDescent="0.35">
      <c r="A37" s="19"/>
      <c r="B37" s="17"/>
      <c r="C37" s="17"/>
      <c r="D37" s="17"/>
      <c r="E37" s="18"/>
      <c r="F37" s="17"/>
      <c r="G37" s="18"/>
      <c r="H37" s="17"/>
      <c r="I37" s="17"/>
      <c r="J37" s="17"/>
      <c r="K37" s="17"/>
      <c r="L37" s="17"/>
      <c r="M37" s="17"/>
      <c r="N37" s="17"/>
      <c r="O37" s="17"/>
    </row>
    <row r="38" spans="1:15" ht="15" thickBot="1" x14ac:dyDescent="0.35">
      <c r="A38" s="1">
        <v>700</v>
      </c>
      <c r="B38" s="5">
        <f>16917*1.1</f>
        <v>18608.7</v>
      </c>
      <c r="C38" s="5">
        <f>17754*1.1</f>
        <v>19529.400000000001</v>
      </c>
      <c r="D38" s="5">
        <f>18585*1.1</f>
        <v>20443.5</v>
      </c>
      <c r="E38" s="5">
        <f>19417*1.1</f>
        <v>21358.7</v>
      </c>
      <c r="F38" s="5">
        <f>21245*1.1</f>
        <v>23369.500000000004</v>
      </c>
      <c r="G38" s="5">
        <f>22485*1.1</f>
        <v>24733.500000000004</v>
      </c>
      <c r="H38" s="5">
        <f>23329*1.1</f>
        <v>25661.9</v>
      </c>
      <c r="I38" s="5">
        <f>24307*1.1</f>
        <v>26737.7</v>
      </c>
      <c r="J38" s="5">
        <f>25138*1.1</f>
        <v>27651.800000000003</v>
      </c>
      <c r="K38" s="5">
        <f>26127*1.1</f>
        <v>28739.7</v>
      </c>
      <c r="L38" s="5">
        <f>26965*1.1</f>
        <v>29661.500000000004</v>
      </c>
      <c r="M38" s="5">
        <f>27892*1.1</f>
        <v>30681.200000000001</v>
      </c>
      <c r="N38" s="5">
        <f>28723*1.1</f>
        <v>31595.300000000003</v>
      </c>
      <c r="O38" s="5">
        <f>29554*1.1</f>
        <v>32509.4</v>
      </c>
    </row>
    <row r="39" spans="1:15" ht="15" thickBot="1" x14ac:dyDescent="0.35">
      <c r="A39" s="1">
        <v>800</v>
      </c>
      <c r="B39" s="5">
        <f>20318*1.1</f>
        <v>22349.800000000003</v>
      </c>
      <c r="C39" s="5">
        <f>21206*1.1</f>
        <v>23326.600000000002</v>
      </c>
      <c r="D39" s="5">
        <f>22088*1.1</f>
        <v>24296.800000000003</v>
      </c>
      <c r="E39" s="5">
        <f>22976*1.1</f>
        <v>25273.600000000002</v>
      </c>
      <c r="F39" s="5">
        <f>24981*1.1</f>
        <v>27479.100000000002</v>
      </c>
      <c r="G39" s="5">
        <f>26272*1.1</f>
        <v>28899.200000000001</v>
      </c>
      <c r="H39" s="5">
        <f>27160*1.1</f>
        <v>29876.000000000004</v>
      </c>
      <c r="I39" s="5">
        <f>28190*1.1</f>
        <v>31009.000000000004</v>
      </c>
      <c r="J39" s="5">
        <f>29078*1.1</f>
        <v>31985.800000000003</v>
      </c>
      <c r="K39" s="5">
        <f>30137*1.1</f>
        <v>33150.700000000004</v>
      </c>
      <c r="L39" s="5">
        <f>31031*1.1</f>
        <v>34134.100000000006</v>
      </c>
      <c r="M39" s="5">
        <f>32015*1.1</f>
        <v>35216.5</v>
      </c>
      <c r="N39" s="5">
        <f>32897*1.1</f>
        <v>36186.700000000004</v>
      </c>
      <c r="O39" s="5">
        <f>33785*1.1</f>
        <v>37163.5</v>
      </c>
    </row>
    <row r="40" spans="1:15" ht="15" thickBot="1" x14ac:dyDescent="0.35">
      <c r="A40" s="1">
        <v>900</v>
      </c>
      <c r="B40" s="27">
        <f>21862*1.1</f>
        <v>24048.2</v>
      </c>
      <c r="C40" s="5">
        <f>22801*1.1</f>
        <v>25081.100000000002</v>
      </c>
      <c r="D40" s="5">
        <f>23733*1.1</f>
        <v>26106.300000000003</v>
      </c>
      <c r="E40" s="5">
        <f>24665*1.1</f>
        <v>27131.500000000004</v>
      </c>
      <c r="F40" s="5">
        <f>26843*1.1</f>
        <v>29527.300000000003</v>
      </c>
      <c r="G40" s="5">
        <f>28138*1.1</f>
        <v>30951.800000000003</v>
      </c>
      <c r="H40" s="5">
        <f>29076*1.1</f>
        <v>31983.600000000002</v>
      </c>
      <c r="I40" s="5">
        <f>30156*1.1</f>
        <v>33171.600000000006</v>
      </c>
      <c r="J40" s="5">
        <f>31088*1.1</f>
        <v>34196.800000000003</v>
      </c>
      <c r="K40" s="5">
        <f>32224*1.1</f>
        <v>35446.400000000001</v>
      </c>
      <c r="L40" s="5">
        <f>33162*1.1</f>
        <v>36478.200000000004</v>
      </c>
      <c r="M40" s="5">
        <f>34198*1.1</f>
        <v>37617.800000000003</v>
      </c>
      <c r="N40" s="5">
        <f>35130*1.1</f>
        <v>38643</v>
      </c>
      <c r="O40" s="5">
        <f>36063*1.1</f>
        <v>39669.300000000003</v>
      </c>
    </row>
    <row r="41" spans="1:15" ht="15" thickBot="1" x14ac:dyDescent="0.35">
      <c r="A41" s="1">
        <v>1000</v>
      </c>
      <c r="B41" s="5">
        <f>23473*1.1</f>
        <v>25820.300000000003</v>
      </c>
      <c r="C41" s="5">
        <f>24463*1.1</f>
        <v>26909.300000000003</v>
      </c>
      <c r="D41" s="5">
        <f>25446*1.1</f>
        <v>27990.600000000002</v>
      </c>
      <c r="E41" s="27">
        <f>26430*1.1</f>
        <v>29073.000000000004</v>
      </c>
      <c r="F41" s="5">
        <f>28784*1.1</f>
        <v>31662.400000000001</v>
      </c>
      <c r="G41" s="5">
        <f>30130*1.1</f>
        <v>33143</v>
      </c>
      <c r="H41" s="5">
        <f>31119*1.1</f>
        <v>34230.9</v>
      </c>
      <c r="I41" s="5">
        <f>32250*1.1</f>
        <v>35475</v>
      </c>
      <c r="J41" s="5">
        <f>33232*1.1</f>
        <v>36555.200000000004</v>
      </c>
      <c r="K41" s="5">
        <f>34813*1.1</f>
        <v>38294.300000000003</v>
      </c>
      <c r="L41" s="5">
        <f>35428*1.1</f>
        <v>38970.800000000003</v>
      </c>
      <c r="M41" s="5">
        <f>36513*1.1</f>
        <v>40164.300000000003</v>
      </c>
      <c r="N41" s="5">
        <f>37497*1.1</f>
        <v>41246.700000000004</v>
      </c>
      <c r="O41" s="5">
        <f>38480*1.1</f>
        <v>42328</v>
      </c>
    </row>
    <row r="42" spans="1:15" ht="15" thickBot="1" x14ac:dyDescent="0.35">
      <c r="A42" s="1">
        <v>1100</v>
      </c>
      <c r="B42" s="5">
        <f>25093*1.1</f>
        <v>27602.300000000003</v>
      </c>
      <c r="C42" s="5">
        <f>26132*1.1</f>
        <v>28745.200000000001</v>
      </c>
      <c r="D42" s="5">
        <f>27167*1.1</f>
        <v>29883.7</v>
      </c>
      <c r="E42" s="5">
        <f>28201*1.1</f>
        <v>31021.100000000002</v>
      </c>
      <c r="F42" s="5">
        <f>30721*1.1</f>
        <v>33793.100000000006</v>
      </c>
      <c r="G42" s="5">
        <f>32102*1.1</f>
        <v>35312.200000000004</v>
      </c>
      <c r="H42" s="5">
        <f>33143*1.1</f>
        <v>36457.300000000003</v>
      </c>
      <c r="I42" s="5">
        <f>34426*1.1</f>
        <v>37868.600000000006</v>
      </c>
      <c r="J42" s="5">
        <f>35358*1.1</f>
        <v>38893.800000000003</v>
      </c>
      <c r="K42" s="5">
        <f>36742*1.1</f>
        <v>40416.200000000004</v>
      </c>
      <c r="L42" s="5">
        <f>37680*1.1</f>
        <v>41448</v>
      </c>
      <c r="M42" s="5">
        <f>38816*1.1</f>
        <v>42697.600000000006</v>
      </c>
      <c r="N42" s="5">
        <f>39851*1.1</f>
        <v>43836.100000000006</v>
      </c>
      <c r="O42" s="5">
        <f>40884*1.1</f>
        <v>44972.4</v>
      </c>
    </row>
    <row r="43" spans="1:15" ht="15" thickBot="1" x14ac:dyDescent="0.35">
      <c r="A43" s="1">
        <v>1200</v>
      </c>
      <c r="B43" s="27">
        <f>30286*1.1</f>
        <v>33314.600000000006</v>
      </c>
      <c r="C43" s="5">
        <f>31096*1.1</f>
        <v>34205.600000000006</v>
      </c>
      <c r="D43" s="5">
        <f>31573*1.1</f>
        <v>34730.300000000003</v>
      </c>
      <c r="E43" s="5">
        <f>33272*1.1</f>
        <v>36599.200000000004</v>
      </c>
      <c r="F43" s="5">
        <f>34499*1.1</f>
        <v>37948.9</v>
      </c>
      <c r="G43" s="5">
        <f>35897*1.1</f>
        <v>39486.700000000004</v>
      </c>
      <c r="H43" s="5">
        <f>37193*1.1</f>
        <v>40912.300000000003</v>
      </c>
      <c r="I43" s="5">
        <f>38322*1.1</f>
        <v>42154.200000000004</v>
      </c>
      <c r="J43" s="5">
        <f>39413*1.1</f>
        <v>43354.3</v>
      </c>
      <c r="K43" s="5">
        <f>40770*1.1</f>
        <v>44847</v>
      </c>
      <c r="L43" s="5">
        <f>41759*1.1</f>
        <v>45934.9</v>
      </c>
      <c r="M43" s="5">
        <f>42946*1.1</f>
        <v>47240.600000000006</v>
      </c>
      <c r="N43" s="5">
        <f>44038*1.1</f>
        <v>48441.8</v>
      </c>
      <c r="O43" s="5">
        <f>45225*1.1</f>
        <v>49747.500000000007</v>
      </c>
    </row>
    <row r="44" spans="1:15" ht="15" thickBot="1" x14ac:dyDescent="0.35">
      <c r="A44" s="1">
        <v>1300</v>
      </c>
      <c r="B44" s="5">
        <f>31617*1.1</f>
        <v>34778.700000000004</v>
      </c>
      <c r="C44" s="5">
        <f>32758*1.1</f>
        <v>36033.800000000003</v>
      </c>
      <c r="D44" s="5">
        <f>33894*1.1</f>
        <v>37283.4</v>
      </c>
      <c r="E44" s="5">
        <f>35029*1.1</f>
        <v>38531.9</v>
      </c>
      <c r="F44" s="5">
        <f>36312*1.1</f>
        <v>39943.200000000004</v>
      </c>
      <c r="G44" s="5">
        <f>37864*1.1</f>
        <v>41650.400000000001</v>
      </c>
      <c r="H44" s="5">
        <f>39108*1.1</f>
        <v>43018.8</v>
      </c>
      <c r="I44" s="5">
        <f>40288*1.1</f>
        <v>44316.800000000003</v>
      </c>
      <c r="J44" s="5">
        <f>41424*1.1</f>
        <v>45566.400000000001</v>
      </c>
      <c r="K44" s="5">
        <f>42851*1.1</f>
        <v>47136.100000000006</v>
      </c>
      <c r="L44" s="5">
        <f>43993*1.1</f>
        <v>48392.3</v>
      </c>
      <c r="M44" s="5">
        <f>45129*1.1</f>
        <v>49641.9</v>
      </c>
      <c r="N44" s="5">
        <f>46265*1.1</f>
        <v>50891.500000000007</v>
      </c>
      <c r="O44" s="5">
        <f>47503*1.1</f>
        <v>52253.3</v>
      </c>
    </row>
    <row r="45" spans="1:15" ht="15" thickBot="1" x14ac:dyDescent="0.35">
      <c r="A45" s="1">
        <v>1400</v>
      </c>
      <c r="B45" s="5">
        <f>33683*1.1</f>
        <v>37051.300000000003</v>
      </c>
      <c r="C45" s="5">
        <f>34877*1.1</f>
        <v>38364.700000000004</v>
      </c>
      <c r="D45" s="5">
        <f>36063*1.1</f>
        <v>39669.300000000003</v>
      </c>
      <c r="E45" s="5">
        <f>37249*1.1</f>
        <v>40973.9</v>
      </c>
      <c r="F45" s="5">
        <f>38589*1.1</f>
        <v>42447.9</v>
      </c>
      <c r="G45" s="5">
        <f>40137*1.1</f>
        <v>44150.700000000004</v>
      </c>
      <c r="H45" s="5">
        <f>41432*1.1</f>
        <v>45575.200000000004</v>
      </c>
      <c r="I45" s="5">
        <f>42663*1.1</f>
        <v>46929.3</v>
      </c>
      <c r="J45" s="5">
        <f>43849*1.1</f>
        <v>48233.9</v>
      </c>
      <c r="K45" s="5">
        <f>45347*1.1</f>
        <v>49881.700000000004</v>
      </c>
      <c r="L45" s="5">
        <f>46539*1.1</f>
        <v>51192.9</v>
      </c>
      <c r="M45" s="5">
        <f>47828*1.1</f>
        <v>52610.8</v>
      </c>
      <c r="N45" s="5">
        <f>49013*1.1</f>
        <v>53914.3</v>
      </c>
      <c r="O45" s="5">
        <f>50201*1.1</f>
        <v>55221.100000000006</v>
      </c>
    </row>
    <row r="46" spans="1:15" ht="15" thickBot="1" x14ac:dyDescent="0.35">
      <c r="A46" s="1">
        <v>1500</v>
      </c>
      <c r="B46" s="27">
        <f>35477*1.1</f>
        <v>39024.700000000004</v>
      </c>
      <c r="C46" s="5">
        <f>36670*1.1</f>
        <v>40337</v>
      </c>
      <c r="D46" s="5">
        <f>37957*1.1</f>
        <v>41752.700000000004</v>
      </c>
      <c r="E46" s="5">
        <f>39194*1.1</f>
        <v>43113.4</v>
      </c>
      <c r="F46" s="5">
        <f>40692*1.1</f>
        <v>44761.200000000004</v>
      </c>
      <c r="G46" s="5">
        <f>42237*1.1</f>
        <v>46460.700000000004</v>
      </c>
      <c r="H46" s="5">
        <f>43481*1.1</f>
        <v>47829.100000000006</v>
      </c>
      <c r="I46" s="5">
        <f>44756*1.1</f>
        <v>49231.600000000006</v>
      </c>
      <c r="J46" s="5">
        <f>45993*1.1</f>
        <v>50592.3</v>
      </c>
      <c r="K46" s="5">
        <f>47567*1.1</f>
        <v>52323.700000000004</v>
      </c>
      <c r="L46" s="5">
        <f>48810*1.1</f>
        <v>53691.000000000007</v>
      </c>
      <c r="M46" s="5">
        <f>50150*1.1</f>
        <v>55165.000000000007</v>
      </c>
      <c r="N46" s="5">
        <f>51387*1.1</f>
        <v>56525.700000000004</v>
      </c>
      <c r="O46" s="5">
        <f>52624*1.1</f>
        <v>57886.400000000001</v>
      </c>
    </row>
    <row r="47" spans="1:15" ht="15" thickBot="1" x14ac:dyDescent="0.35">
      <c r="A47" s="1">
        <v>1600</v>
      </c>
      <c r="B47" s="5">
        <f>39004*1.1</f>
        <v>42904.4</v>
      </c>
      <c r="C47" s="5">
        <f>40413*1.1</f>
        <v>44454.3</v>
      </c>
      <c r="D47" s="5">
        <f>41700*1.1</f>
        <v>45870.000000000007</v>
      </c>
      <c r="E47" s="5">
        <f>42994*1.1</f>
        <v>47293.4</v>
      </c>
      <c r="F47" s="5">
        <f>44429*1.1</f>
        <v>48871.9</v>
      </c>
      <c r="G47" s="5">
        <f>46126*1.1</f>
        <v>50738.600000000006</v>
      </c>
      <c r="H47" s="5">
        <f>47668*1.1</f>
        <v>52434.8</v>
      </c>
      <c r="I47" s="5">
        <f>49001*1.1</f>
        <v>53901.100000000006</v>
      </c>
      <c r="J47" s="5">
        <f>50289*1.1</f>
        <v>55317.9</v>
      </c>
      <c r="K47" s="5">
        <f>51480*1.1</f>
        <v>56628.000000000007</v>
      </c>
      <c r="L47" s="5">
        <f>52877*1.1</f>
        <v>58164.700000000004</v>
      </c>
      <c r="M47" s="5">
        <f>54274*1.1</f>
        <v>59701.4</v>
      </c>
      <c r="N47" s="5">
        <f>55561*1.1</f>
        <v>61117.100000000006</v>
      </c>
      <c r="O47" s="5">
        <f>56849*1.1</f>
        <v>62533.9</v>
      </c>
    </row>
    <row r="48" spans="1:15" ht="15" thickBot="1" x14ac:dyDescent="0.35">
      <c r="A48" s="1">
        <v>1700</v>
      </c>
      <c r="B48" s="5">
        <f>40663*1.1</f>
        <v>44729.3</v>
      </c>
      <c r="C48" s="5">
        <f>42128*1.1</f>
        <v>46340.800000000003</v>
      </c>
      <c r="D48" s="5">
        <f>43467*1.1</f>
        <v>47813.700000000004</v>
      </c>
      <c r="E48" s="5">
        <f>44806*1.1</f>
        <v>49286.600000000006</v>
      </c>
      <c r="F48" s="5">
        <f>46291*1.1</f>
        <v>50920.100000000006</v>
      </c>
      <c r="G48" s="5">
        <f>47998*1.1</f>
        <v>52797.8</v>
      </c>
      <c r="H48" s="5">
        <f>49603*1.1</f>
        <v>54563.3</v>
      </c>
      <c r="I48" s="5">
        <f>51082*1.1</f>
        <v>56190.200000000004</v>
      </c>
      <c r="J48" s="5">
        <f>52319*1.1</f>
        <v>57550.9</v>
      </c>
      <c r="K48" s="5">
        <f>53658*1.1</f>
        <v>59023.8</v>
      </c>
      <c r="L48" s="5">
        <f>55001*1.1</f>
        <v>60501.100000000006</v>
      </c>
      <c r="M48" s="5">
        <f>56442*1.1</f>
        <v>62086.200000000004</v>
      </c>
      <c r="N48" s="5">
        <f>57781*1.1</f>
        <v>63559.100000000006</v>
      </c>
      <c r="O48" s="5">
        <f>59222*1.1</f>
        <v>65144.200000000004</v>
      </c>
    </row>
    <row r="49" spans="1:15" ht="15" thickBot="1" x14ac:dyDescent="0.35">
      <c r="A49" s="1">
        <v>1800</v>
      </c>
      <c r="B49" s="5">
        <f>42388*1.1</f>
        <v>46626.8</v>
      </c>
      <c r="C49" s="5">
        <f>43911*1.1</f>
        <v>48302.100000000006</v>
      </c>
      <c r="D49" s="5">
        <f>45300*1.1</f>
        <v>49830.000000000007</v>
      </c>
      <c r="E49" s="27">
        <f>46689*1.1</f>
        <v>51357.9</v>
      </c>
      <c r="F49" s="5">
        <f>48226*1.1</f>
        <v>53048.600000000006</v>
      </c>
      <c r="G49" s="27">
        <f>49983*1.1</f>
        <v>54981.3</v>
      </c>
      <c r="H49" s="5">
        <f>51652*1.1</f>
        <v>56817.200000000004</v>
      </c>
      <c r="I49" s="5">
        <f>53195*1.1</f>
        <v>58514.500000000007</v>
      </c>
      <c r="J49" s="5">
        <f>54578*1.1</f>
        <v>60035.8</v>
      </c>
      <c r="K49" s="5">
        <f>55967*1.1</f>
        <v>61563.700000000004</v>
      </c>
      <c r="L49" s="5">
        <f>57261*1.1</f>
        <v>62987.100000000006</v>
      </c>
      <c r="M49" s="5">
        <f>58752*1.1</f>
        <v>64627.200000000004</v>
      </c>
      <c r="N49" s="5">
        <f>60141*1.1</f>
        <v>66155.100000000006</v>
      </c>
      <c r="O49" s="5">
        <f>61633*1.1</f>
        <v>67796.3</v>
      </c>
    </row>
    <row r="50" spans="1:15" ht="15" thickBot="1" x14ac:dyDescent="0.35">
      <c r="A50" s="1">
        <v>1900</v>
      </c>
      <c r="B50" s="5">
        <f>44425*1.1</f>
        <v>48867.500000000007</v>
      </c>
      <c r="C50" s="5">
        <f>46011*1.1</f>
        <v>50612.100000000006</v>
      </c>
      <c r="D50" s="5">
        <f>47451*1.1</f>
        <v>52196.100000000006</v>
      </c>
      <c r="E50" s="5">
        <f>48890*1.1</f>
        <v>53779.000000000007</v>
      </c>
      <c r="F50" s="5">
        <f>50478*1.1</f>
        <v>55525.8</v>
      </c>
      <c r="G50" s="5">
        <f>52122*1.1</f>
        <v>57334.200000000004</v>
      </c>
      <c r="H50" s="5">
        <f>53861*1.1</f>
        <v>59247.100000000006</v>
      </c>
      <c r="I50" s="5">
        <f>55448*1.1</f>
        <v>60992.800000000003</v>
      </c>
      <c r="J50" s="5">
        <f>56742*1.1</f>
        <v>62416.200000000004</v>
      </c>
      <c r="K50" s="5">
        <f>58328*1.1</f>
        <v>64160.800000000003</v>
      </c>
      <c r="L50" s="5">
        <f>59775*1.1</f>
        <v>65752.5</v>
      </c>
      <c r="M50" s="5">
        <f>61215*1.1</f>
        <v>67336.5</v>
      </c>
      <c r="N50" s="5">
        <f>62508*1.1</f>
        <v>68758.8</v>
      </c>
      <c r="O50" s="5">
        <f>64300*1.1</f>
        <v>70730</v>
      </c>
    </row>
    <row r="51" spans="1:15" ht="15" thickBot="1" x14ac:dyDescent="0.35">
      <c r="A51" s="1">
        <v>2000</v>
      </c>
      <c r="B51" s="5">
        <f>48005*1.1</f>
        <v>52805.500000000007</v>
      </c>
      <c r="C51" s="5">
        <f>49649*1.1</f>
        <v>54613.9</v>
      </c>
      <c r="D51" s="5">
        <f>51139*1.1</f>
        <v>56252.9</v>
      </c>
      <c r="E51" s="27">
        <f>52636*1.1</f>
        <v>57899.600000000006</v>
      </c>
      <c r="F51" s="5">
        <f>54267*1.1</f>
        <v>59693.700000000004</v>
      </c>
      <c r="G51" s="27">
        <f>55928*1.1</f>
        <v>61520.800000000003</v>
      </c>
      <c r="H51" s="5">
        <f>57737*1.1</f>
        <v>63510.700000000004</v>
      </c>
      <c r="I51" s="5">
        <f>59375*1.1</f>
        <v>65312.500000000007</v>
      </c>
      <c r="J51" s="5">
        <f>60872*1.1</f>
        <v>66959.200000000012</v>
      </c>
      <c r="K51" s="27">
        <f>62363*1.1</f>
        <v>68599.3</v>
      </c>
      <c r="L51" s="5">
        <f>63866*1.1</f>
        <v>70252.600000000006</v>
      </c>
      <c r="M51" s="5">
        <f>65358*1.1</f>
        <v>71893.8</v>
      </c>
      <c r="N51" s="5">
        <f>66848*1.1</f>
        <v>73532.800000000003</v>
      </c>
      <c r="O51" s="5">
        <f>68518*1.1</f>
        <v>75369.8</v>
      </c>
    </row>
    <row r="52" spans="1:15" ht="15" thickBot="1" x14ac:dyDescent="0.35">
      <c r="A52" s="1">
        <v>2100</v>
      </c>
      <c r="B52" s="5">
        <f>49658*1.1</f>
        <v>54623.8</v>
      </c>
      <c r="C52" s="5">
        <f>51352*1.1</f>
        <v>56487.200000000004</v>
      </c>
      <c r="D52" s="5">
        <f>52894*1.1</f>
        <v>58183.4</v>
      </c>
      <c r="E52" s="5">
        <f>54434*1.1</f>
        <v>59877.4</v>
      </c>
      <c r="F52" s="5">
        <f>56123*1.1</f>
        <v>61735.3</v>
      </c>
      <c r="G52" s="5">
        <f>57794*1.1</f>
        <v>63573.400000000009</v>
      </c>
      <c r="H52" s="5">
        <f>59666*1.1</f>
        <v>65632.600000000006</v>
      </c>
      <c r="I52" s="5">
        <f>61355*1.1</f>
        <v>67490.5</v>
      </c>
      <c r="J52" s="5">
        <f>62895*1.1</f>
        <v>69184.5</v>
      </c>
      <c r="K52" s="5">
        <f>64437*1.1</f>
        <v>70880.700000000012</v>
      </c>
      <c r="L52" s="5">
        <f>66088*1.1</f>
        <v>72696.800000000003</v>
      </c>
      <c r="M52" s="5">
        <f>67629*1.1</f>
        <v>74391.900000000009</v>
      </c>
      <c r="N52" s="5">
        <f>69068*1.1</f>
        <v>75974.8</v>
      </c>
      <c r="O52" s="5">
        <f>70815*1.1</f>
        <v>77896.5</v>
      </c>
    </row>
    <row r="53" spans="1:15" ht="15" thickBot="1" x14ac:dyDescent="0.35">
      <c r="A53" s="1">
        <v>2200</v>
      </c>
      <c r="B53" s="5">
        <f>51410*1.1</f>
        <v>56551.000000000007</v>
      </c>
      <c r="C53" s="5">
        <f>53162*1.1</f>
        <v>58478.200000000004</v>
      </c>
      <c r="D53" s="5">
        <f>54754*1.1</f>
        <v>60229.4</v>
      </c>
      <c r="E53" s="5">
        <f>56345*1.1</f>
        <v>61979.500000000007</v>
      </c>
      <c r="F53" s="5">
        <f>58092*1.1</f>
        <v>63901.200000000004</v>
      </c>
      <c r="G53" s="5">
        <f>59780*1.1</f>
        <v>65758</v>
      </c>
      <c r="H53" s="5">
        <f>61817*1.1</f>
        <v>67998.700000000012</v>
      </c>
      <c r="I53" s="5">
        <f>63455*1.1</f>
        <v>69800.5</v>
      </c>
      <c r="J53" s="5">
        <f>65046*1.1</f>
        <v>71550.600000000006</v>
      </c>
      <c r="K53" s="5">
        <f>66638*1.1</f>
        <v>73301.8</v>
      </c>
      <c r="L53" s="5">
        <f>68339*1.1</f>
        <v>75172.900000000009</v>
      </c>
      <c r="M53" s="5">
        <f>69932*1.1</f>
        <v>76925.200000000012</v>
      </c>
      <c r="N53" s="5">
        <f>71422*1.1</f>
        <v>78564.200000000012</v>
      </c>
      <c r="O53" s="5">
        <f>73219*1.1</f>
        <v>80540.900000000009</v>
      </c>
    </row>
    <row r="54" spans="1:15" ht="15" thickBot="1" x14ac:dyDescent="0.35">
      <c r="A54" s="1">
        <v>2300</v>
      </c>
      <c r="B54" s="5">
        <f>53232*1.1</f>
        <v>58555.200000000004</v>
      </c>
      <c r="C54" s="5">
        <f>55053*1.1</f>
        <v>60558.3</v>
      </c>
      <c r="D54" s="5">
        <f>56696*1.1</f>
        <v>62365.600000000006</v>
      </c>
      <c r="E54" s="5">
        <f>58339*1.1</f>
        <v>64172.900000000009</v>
      </c>
      <c r="F54" s="5">
        <f>60128*1.1</f>
        <v>66140.800000000003</v>
      </c>
      <c r="G54" s="5">
        <f>61771*1.1</f>
        <v>67948.100000000006</v>
      </c>
      <c r="H54" s="5">
        <f>63873*1.1</f>
        <v>70260.3</v>
      </c>
      <c r="I54" s="5">
        <f>65560*1.1</f>
        <v>72116</v>
      </c>
      <c r="J54" s="5">
        <f>67306*1.1</f>
        <v>74036.600000000006</v>
      </c>
      <c r="K54" s="5">
        <f>68949*1.1</f>
        <v>75843.900000000009</v>
      </c>
      <c r="L54" s="5">
        <f>70599*1.1</f>
        <v>77658.900000000009</v>
      </c>
      <c r="M54" s="5">
        <f>72242*1.1</f>
        <v>79466.200000000012</v>
      </c>
      <c r="N54" s="5">
        <f>73885*1.1</f>
        <v>81273.5</v>
      </c>
      <c r="O54" s="5">
        <f>75630*1.1</f>
        <v>83193</v>
      </c>
    </row>
    <row r="55" spans="1:15" ht="15" thickBot="1" x14ac:dyDescent="0.35">
      <c r="A55" s="1">
        <v>2400</v>
      </c>
      <c r="B55" s="5">
        <f>56734*1.1</f>
        <v>62407.4</v>
      </c>
      <c r="C55" s="5">
        <f>58656*1.1</f>
        <v>64521.600000000006</v>
      </c>
      <c r="D55" s="5">
        <f>60337*1.1</f>
        <v>66370.700000000012</v>
      </c>
      <c r="E55" s="5">
        <f>62032*1.1</f>
        <v>68235.200000000012</v>
      </c>
      <c r="F55" s="5">
        <f>63871*1.1</f>
        <v>70258.100000000006</v>
      </c>
      <c r="G55" s="5">
        <f>65312*1.1</f>
        <v>71843.200000000012</v>
      </c>
      <c r="H55" s="5">
        <f>67736*1.1</f>
        <v>74509.600000000006</v>
      </c>
      <c r="I55" s="5">
        <f>69584*1.1</f>
        <v>76542.400000000009</v>
      </c>
      <c r="J55" s="5">
        <f>71277*1.1</f>
        <v>78404.700000000012</v>
      </c>
      <c r="K55" s="5">
        <f>72971*1.1</f>
        <v>80268.100000000006</v>
      </c>
      <c r="L55" s="5">
        <f>74779*1.1</f>
        <v>82256.900000000009</v>
      </c>
      <c r="M55" s="5">
        <f>76372*1.1</f>
        <v>84009.200000000012</v>
      </c>
      <c r="N55" s="5">
        <f>78072*1.1</f>
        <v>85879.200000000012</v>
      </c>
      <c r="O55" s="5">
        <f>79867*1.1</f>
        <v>87853.700000000012</v>
      </c>
    </row>
    <row r="56" spans="1:15" ht="15" thickBot="1" x14ac:dyDescent="0.35">
      <c r="A56" s="1">
        <v>2500</v>
      </c>
      <c r="B56" s="5">
        <f>58492*1.1</f>
        <v>64341.200000000004</v>
      </c>
      <c r="C56" s="5">
        <f>60421*1.1</f>
        <v>66463.100000000006</v>
      </c>
      <c r="D56" s="5">
        <f>62165*1.1</f>
        <v>68381.5</v>
      </c>
      <c r="E56" s="5">
        <f>63910*1.1</f>
        <v>70301</v>
      </c>
      <c r="F56" s="5">
        <f>65802*1.1</f>
        <v>72382.200000000012</v>
      </c>
      <c r="G56" s="5">
        <f>67546*1.1</f>
        <v>74300.600000000006</v>
      </c>
      <c r="H56" s="5">
        <f>69780*1.1</f>
        <v>76758</v>
      </c>
      <c r="I56" s="5">
        <f>71568*1.1</f>
        <v>78724.800000000003</v>
      </c>
      <c r="J56" s="5">
        <f>73314*1.1</f>
        <v>80645.400000000009</v>
      </c>
      <c r="K56" s="5">
        <f>75160*1.1</f>
        <v>82676</v>
      </c>
      <c r="L56" s="5">
        <f>76912*1.1</f>
        <v>84603.200000000012</v>
      </c>
      <c r="M56" s="5">
        <f>78656*1.1</f>
        <v>86521.600000000006</v>
      </c>
      <c r="N56" s="5">
        <f>80401*1.1</f>
        <v>88441.1</v>
      </c>
      <c r="O56" s="5">
        <f>82145*1.1</f>
        <v>90359.500000000015</v>
      </c>
    </row>
    <row r="57" spans="1:15" x14ac:dyDescent="0.3">
      <c r="A57" s="2"/>
    </row>
  </sheetData>
  <mergeCells count="32">
    <mergeCell ref="L6:L7"/>
    <mergeCell ref="A5:O5"/>
    <mergeCell ref="A35:O35"/>
    <mergeCell ref="B6:B7"/>
    <mergeCell ref="C6:C7"/>
    <mergeCell ref="D6:D7"/>
    <mergeCell ref="E6:E7"/>
    <mergeCell ref="F6:F7"/>
    <mergeCell ref="G6:G7"/>
    <mergeCell ref="H6:H7"/>
    <mergeCell ref="I6:I7"/>
    <mergeCell ref="A36:A37"/>
    <mergeCell ref="A6:A7"/>
    <mergeCell ref="O36:O37"/>
    <mergeCell ref="N36:N37"/>
    <mergeCell ref="M36:M37"/>
    <mergeCell ref="L36:L37"/>
    <mergeCell ref="K36:K37"/>
    <mergeCell ref="J36:J37"/>
    <mergeCell ref="I36:I37"/>
    <mergeCell ref="H36:H37"/>
    <mergeCell ref="G36:G37"/>
    <mergeCell ref="J6:J7"/>
    <mergeCell ref="K6:K7"/>
    <mergeCell ref="O6:O7"/>
    <mergeCell ref="N6:N7"/>
    <mergeCell ref="M6:M7"/>
    <mergeCell ref="F36:F37"/>
    <mergeCell ref="E36:E37"/>
    <mergeCell ref="D36:D37"/>
    <mergeCell ref="C36:C37"/>
    <mergeCell ref="B36:B37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4.4" x14ac:dyDescent="0.3"/>
  <cols>
    <col min="1" max="1" width="0.88671875" customWidth="1"/>
    <col min="2" max="2" width="50.109375" customWidth="1"/>
    <col min="3" max="3" width="1.21875" customWidth="1"/>
    <col min="4" max="4" width="4.33203125" customWidth="1"/>
    <col min="5" max="6" width="12.44140625" customWidth="1"/>
  </cols>
  <sheetData>
    <row r="1" spans="2:6" x14ac:dyDescent="0.3">
      <c r="B1" s="9" t="s">
        <v>3</v>
      </c>
      <c r="C1" s="9"/>
      <c r="D1" s="13"/>
      <c r="E1" s="13"/>
      <c r="F1" s="13"/>
    </row>
    <row r="2" spans="2:6" x14ac:dyDescent="0.3">
      <c r="B2" s="9" t="s">
        <v>4</v>
      </c>
      <c r="C2" s="9"/>
      <c r="D2" s="13"/>
      <c r="E2" s="13"/>
      <c r="F2" s="13"/>
    </row>
    <row r="3" spans="2:6" x14ac:dyDescent="0.3">
      <c r="B3" s="10"/>
      <c r="C3" s="10"/>
      <c r="D3" s="14"/>
      <c r="E3" s="14"/>
      <c r="F3" s="14"/>
    </row>
    <row r="4" spans="2:6" ht="72" x14ac:dyDescent="0.3">
      <c r="B4" s="10" t="s">
        <v>5</v>
      </c>
      <c r="C4" s="10"/>
      <c r="D4" s="14"/>
      <c r="E4" s="14"/>
      <c r="F4" s="14"/>
    </row>
    <row r="5" spans="2:6" x14ac:dyDescent="0.3">
      <c r="B5" s="10"/>
      <c r="C5" s="10"/>
      <c r="D5" s="14"/>
      <c r="E5" s="14"/>
      <c r="F5" s="14"/>
    </row>
    <row r="6" spans="2:6" ht="43.2" x14ac:dyDescent="0.3">
      <c r="B6" s="9" t="s">
        <v>6</v>
      </c>
      <c r="C6" s="9"/>
      <c r="D6" s="13"/>
      <c r="E6" s="13" t="s">
        <v>7</v>
      </c>
      <c r="F6" s="13" t="s">
        <v>8</v>
      </c>
    </row>
    <row r="7" spans="2:6" ht="15" thickBot="1" x14ac:dyDescent="0.35">
      <c r="B7" s="10"/>
      <c r="C7" s="10"/>
      <c r="D7" s="14"/>
      <c r="E7" s="14"/>
      <c r="F7" s="14"/>
    </row>
    <row r="8" spans="2:6" ht="58.2" thickBot="1" x14ac:dyDescent="0.35">
      <c r="B8" s="11" t="s">
        <v>9</v>
      </c>
      <c r="C8" s="12"/>
      <c r="D8" s="15"/>
      <c r="E8" s="15">
        <v>1</v>
      </c>
      <c r="F8" s="16" t="s">
        <v>10</v>
      </c>
    </row>
    <row r="9" spans="2:6" x14ac:dyDescent="0.3">
      <c r="B9" s="10"/>
      <c r="C9" s="10"/>
      <c r="D9" s="14"/>
      <c r="E9" s="14"/>
      <c r="F9" s="14"/>
    </row>
    <row r="10" spans="2:6" x14ac:dyDescent="0.3">
      <c r="B10" s="10"/>
      <c r="C10" s="10"/>
      <c r="D10" s="14"/>
      <c r="E10" s="14"/>
      <c r="F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menedger2</dc:creator>
  <cp:lastModifiedBy>user</cp:lastModifiedBy>
  <cp:lastPrinted>2023-05-02T12:01:29Z</cp:lastPrinted>
  <dcterms:created xsi:type="dcterms:W3CDTF">2015-06-01T06:36:09Z</dcterms:created>
  <dcterms:modified xsi:type="dcterms:W3CDTF">2023-07-28T09:51:45Z</dcterms:modified>
</cp:coreProperties>
</file>